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8" yWindow="-12" windowWidth="14316" windowHeight="12840" tabRatio="725"/>
  </bookViews>
  <sheets>
    <sheet name="ВЛАДОС" sheetId="6" r:id="rId1"/>
    <sheet name="Спец, обосн ФП" sheetId="9" state="hidden" r:id="rId2"/>
  </sheets>
  <definedNames>
    <definedName name="_xlnm._FilterDatabase" localSheetId="0" hidden="1">ВЛАДОС!$A$3:$H$22</definedName>
    <definedName name="_xlnm._FilterDatabase" localSheetId="1" hidden="1">'Спец, обосн ФП'!$C$3:$Y$17</definedName>
    <definedName name="n_1" localSheetId="1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 localSheetId="1">IF('Спец, обосн ФП'!n_3=1,'Спец, обосн ФП'!n_2,'Спец, обосн ФП'!n_3&amp;'Спец, обосн ФП'!n_1)</definedName>
    <definedName name="n0x">IF(n_3=1,n_2,n_3&amp;n_1)</definedName>
    <definedName name="n1x" localSheetId="1">IF('Спец, обосн ФП'!n_3=1,'Спец, обосн ФП'!n_2,'Спец, обосн ФП'!n_3&amp;'Спец, обосн ФП'!n_5)</definedName>
    <definedName name="n1x">IF(n_3=1,n_2,n_3&amp;n_5)</definedName>
    <definedName name="мил" localSheetId="1">{0,"овz";1,"z";2,"аz";5,"овz"}</definedName>
    <definedName name="мил">{0,"овz";1,"z";2,"аz";5,"овz"}</definedName>
    <definedName name="тыс" localSheetId="1">{0,"тысячz";1,"тысячаz";2,"тысячиz";5,"тысячz"}</definedName>
    <definedName name="тыс">{0,"тысячz";1,"тысячаz";2,"тысячиz";5,"тысячz"}</definedName>
  </definedNames>
  <calcPr calcId="144525" refMode="R1C1"/>
</workbook>
</file>

<file path=xl/calcChain.xml><?xml version="1.0" encoding="utf-8"?>
<calcChain xmlns="http://schemas.openxmlformats.org/spreadsheetml/2006/main">
  <c r="N5" i="9" l="1"/>
  <c r="O5" i="9"/>
  <c r="P5" i="9"/>
  <c r="Q5" i="9"/>
  <c r="N6" i="9"/>
  <c r="O6" i="9"/>
  <c r="P6" i="9"/>
  <c r="Q6" i="9"/>
  <c r="N7" i="9"/>
  <c r="O7" i="9"/>
  <c r="P7" i="9"/>
  <c r="Q7" i="9"/>
  <c r="N8" i="9"/>
  <c r="O8" i="9"/>
  <c r="P8" i="9"/>
  <c r="Q8" i="9"/>
  <c r="N9" i="9"/>
  <c r="O9" i="9"/>
  <c r="P9" i="9"/>
  <c r="Q9" i="9"/>
  <c r="N10" i="9"/>
  <c r="O10" i="9"/>
  <c r="P10" i="9"/>
  <c r="Q10" i="9"/>
  <c r="N11" i="9"/>
  <c r="O11" i="9"/>
  <c r="P11" i="9"/>
  <c r="Q11" i="9"/>
  <c r="N12" i="9"/>
  <c r="O12" i="9"/>
  <c r="P12" i="9"/>
  <c r="Q12" i="9"/>
  <c r="N13" i="9"/>
  <c r="O13" i="9"/>
  <c r="P13" i="9"/>
  <c r="Q13" i="9"/>
  <c r="N14" i="9"/>
  <c r="O14" i="9"/>
  <c r="P14" i="9"/>
  <c r="Q1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D10" i="9"/>
  <c r="E10" i="9"/>
  <c r="F10" i="9"/>
  <c r="G10" i="9"/>
  <c r="H10" i="9"/>
  <c r="I10" i="9"/>
  <c r="D11" i="9"/>
  <c r="E11" i="9"/>
  <c r="F11" i="9"/>
  <c r="G11" i="9"/>
  <c r="H11" i="9"/>
  <c r="I11" i="9"/>
  <c r="D12" i="9"/>
  <c r="E12" i="9"/>
  <c r="F12" i="9"/>
  <c r="G12" i="9"/>
  <c r="H12" i="9"/>
  <c r="I12" i="9"/>
  <c r="D13" i="9"/>
  <c r="E13" i="9"/>
  <c r="F13" i="9"/>
  <c r="G13" i="9"/>
  <c r="H13" i="9"/>
  <c r="I13" i="9"/>
  <c r="D14" i="9"/>
  <c r="E14" i="9"/>
  <c r="F14" i="9"/>
  <c r="G14" i="9"/>
  <c r="H14" i="9"/>
  <c r="I14" i="9"/>
  <c r="J13" i="9" l="1"/>
  <c r="J9" i="9"/>
  <c r="J5" i="9"/>
  <c r="J12" i="9"/>
  <c r="J8" i="9"/>
  <c r="J14" i="9"/>
  <c r="J10" i="9"/>
  <c r="J6" i="9"/>
  <c r="R14" i="9"/>
  <c r="R12" i="9"/>
  <c r="R10" i="9"/>
  <c r="R8" i="9"/>
  <c r="R6" i="9"/>
  <c r="R13" i="9"/>
  <c r="R11" i="9"/>
  <c r="R9" i="9"/>
  <c r="R7" i="9"/>
  <c r="R5" i="9"/>
  <c r="J11" i="9"/>
  <c r="J7" i="9"/>
  <c r="Q4" i="9" l="1"/>
  <c r="P4" i="9"/>
  <c r="O4" i="9"/>
  <c r="I4" i="9"/>
  <c r="H4" i="9"/>
  <c r="G4" i="9"/>
  <c r="F4" i="9"/>
  <c r="D4" i="9"/>
  <c r="N4" i="9" l="1"/>
  <c r="E4" i="9"/>
  <c r="R4" i="9" l="1"/>
  <c r="P15" i="9"/>
  <c r="R15" i="9" l="1"/>
  <c r="R17" i="9" s="1"/>
  <c r="J4" i="9" l="1"/>
  <c r="J15" i="9" l="1"/>
  <c r="H15" i="9"/>
  <c r="J17" i="9" l="1"/>
  <c r="J16" i="9"/>
</calcChain>
</file>

<file path=xl/sharedStrings.xml><?xml version="1.0" encoding="utf-8"?>
<sst xmlns="http://schemas.openxmlformats.org/spreadsheetml/2006/main" count="160" uniqueCount="111">
  <si>
    <t>Автор(ы)</t>
  </si>
  <si>
    <t>Наименование</t>
  </si>
  <si>
    <t>Год</t>
  </si>
  <si>
    <t>ИТОГО:</t>
  </si>
  <si>
    <t>Ед. изм.</t>
  </si>
  <si>
    <t>Теремов А.В., Петросова Р.А.</t>
  </si>
  <si>
    <t>Биология. Организмы. 5 класс.</t>
  </si>
  <si>
    <t>Биология. Организмы. 6 класс.</t>
  </si>
  <si>
    <t>Никишов А.И.</t>
  </si>
  <si>
    <t>Никишов А.И., Богданов Н.А.</t>
  </si>
  <si>
    <t>X</t>
  </si>
  <si>
    <t>Итого:</t>
  </si>
  <si>
    <t>КОД</t>
  </si>
  <si>
    <t>Сумма (руб.)</t>
  </si>
  <si>
    <t>Кол-во</t>
  </si>
  <si>
    <t>Цена (руб.)</t>
  </si>
  <si>
    <t>Номер и дата заключения авторского договора</t>
  </si>
  <si>
    <t>Наименование товара</t>
  </si>
  <si>
    <t>№ п/п</t>
  </si>
  <si>
    <t>Х</t>
  </si>
  <si>
    <t>Расчет начальной (максимальной) цены Контракта</t>
  </si>
  <si>
    <t xml:space="preserve">Всего, руб. </t>
  </si>
  <si>
    <t>Цена за ед. продукции, руб.</t>
  </si>
  <si>
    <t>Используемый метод определения начальной (максимальной) цены Контракта</t>
  </si>
  <si>
    <t>приобретение учебной литературы у единственного Поставщика, имеющего исключительные права, в соответствии с пунктом 14 части 1 статьи 93 Федерального закона от 05.04.2013 № 44-ФЗ «О договорной системе в сфере закупок товаров, работ, услуг для обеспечения государственных и муниципальных нужд»</t>
  </si>
  <si>
    <t>Основные характеристики объекта закупки</t>
  </si>
  <si>
    <t>№ ФП</t>
  </si>
  <si>
    <t>Класс</t>
  </si>
  <si>
    <t>Код</t>
  </si>
  <si>
    <t>1.1.2.5.2.1.1</t>
  </si>
  <si>
    <t>1.1.2.5.2.1.2</t>
  </si>
  <si>
    <t>1.1.2.5.2.1.3</t>
  </si>
  <si>
    <t>1.1.2.5.2.1.4</t>
  </si>
  <si>
    <t>1.1.2.5.2.1.5</t>
  </si>
  <si>
    <t>1.1.3.5.4.11.1</t>
  </si>
  <si>
    <t>1.1.3.5.4.11.2</t>
  </si>
  <si>
    <t>1.1.1.1.1.14.1</t>
  </si>
  <si>
    <t>1.1.1.1.1.20.1</t>
  </si>
  <si>
    <t>1.1.1.1.1.20.2</t>
  </si>
  <si>
    <t>1.1.1.4.1.13.1</t>
  </si>
  <si>
    <t>1.1.1.4.1.13.2</t>
  </si>
  <si>
    <t>1.1.1.4.1.13.3</t>
  </si>
  <si>
    <t>1.1.2.4.1.10.1</t>
  </si>
  <si>
    <t>2.1.3.3.2.2.1</t>
  </si>
  <si>
    <t>2.1.3.3.2.2.2</t>
  </si>
  <si>
    <t xml:space="preserve">Горбацевич А.Д. Коноплева М.А. </t>
  </si>
  <si>
    <t>Тригер Р.Д., Владимирова Е.В.</t>
  </si>
  <si>
    <t>5</t>
  </si>
  <si>
    <t>6</t>
  </si>
  <si>
    <t>8</t>
  </si>
  <si>
    <t>9</t>
  </si>
  <si>
    <t>10</t>
  </si>
  <si>
    <t>11</t>
  </si>
  <si>
    <t>1</t>
  </si>
  <si>
    <t>1 доп.</t>
  </si>
  <si>
    <t>2</t>
  </si>
  <si>
    <t xml:space="preserve">Никишов А.И., Шарова И.Х. </t>
  </si>
  <si>
    <t>Подготовка к обучению грамоте (для обучающихся с задержкой психического развития). 1 доп. кл.</t>
  </si>
  <si>
    <t>Кудрина С.В.</t>
  </si>
  <si>
    <t>Мир природы и человека (для обучающихся с умственной отсталостью (с интеллектуальными нарушениями). 1 доп. кл.</t>
  </si>
  <si>
    <t>Фадеева С.В., Власова А.Ф.</t>
  </si>
  <si>
    <t>Рапацкая Л.А.</t>
  </si>
  <si>
    <t>Биология. Растения. Бактерии. Грибы и лишайники. 7 класс.</t>
  </si>
  <si>
    <t>Биология. Животные. 8 класс.</t>
  </si>
  <si>
    <t>Биология. Человек и его здоровье. 9 класс.</t>
  </si>
  <si>
    <t>Речевая практика (для обучающихся с умственной отсталостью (интеллектуальными нарушениями). 1 класс.</t>
  </si>
  <si>
    <t>Подготовка к обучению письму и чтению (для обучающихся с задержкой психического развития) (в 2 частях). 1 класс.</t>
  </si>
  <si>
    <t>Мир природы и человека (для обучающихся с умственной отсталостью (с интеллектуальными нарушениями). 1 класс.</t>
  </si>
  <si>
    <t>Математика. (для обучающихся с интеллектуальными нарушениями). 5 класс.</t>
  </si>
  <si>
    <t>Мир природы и человека (для обучающихся с умственной отсталостью (с интеллектуальными нарушениями). 2 класс.</t>
  </si>
  <si>
    <t>Викторов В.П., Никишов А.И.</t>
  </si>
  <si>
    <t>7</t>
  </si>
  <si>
    <t>Мировая художественная культура (в 2 частях) 10 кл.</t>
  </si>
  <si>
    <t>Мировая художественная культура (в 2 частях) 11 кл.</t>
  </si>
  <si>
    <r>
      <t xml:space="preserve">на основании ценового предложения </t>
    </r>
    <r>
      <rPr>
        <sz val="11"/>
        <color theme="1"/>
        <rFont val="Times New Roman"/>
        <family val="1"/>
        <charset val="204"/>
      </rPr>
      <t>ООО «Издательский Центр ВЛАДОС»</t>
    </r>
  </si>
  <si>
    <t>Никишов А.И. Биология. Организмы. 5 класс.</t>
  </si>
  <si>
    <t>Никишов А.И. Биология. Организмы. 6 класс.</t>
  </si>
  <si>
    <t>Викторов В.П., Никишов А.И. Биология. Растения. Бактерии. Грибы и лишайники. 7 класс.</t>
  </si>
  <si>
    <t>Никишов А.И., Шарова И.Х.  Биология. Животные. 8 класс.</t>
  </si>
  <si>
    <t>Никишов А.И., Богданов Н.А. Биология. Человек и его здоровье. 9 класс.</t>
  </si>
  <si>
    <t>Горбацевич А.Д. Коноплева М.А.  Речевая практика (для обучающихся с умственной отсталостью (интеллектуальными нарушениями). 1 класс.</t>
  </si>
  <si>
    <t>Тригер Р.Д., Владимирова Е.В. Подготовка к обучению грамоте (для обучающихся с задержкой психического развития). 1 доп. кл.</t>
  </si>
  <si>
    <t>Тригер Р.Д., Владимирова Е.В. Подготовка к обучению письму и чтению (для обучающихся с задержкой психического развития) (в 2 частях). 1 класс.</t>
  </si>
  <si>
    <t>Кудрина С.В. Мир природы и человека (для обучающихся с умственной отсталостью (с интеллектуальными нарушениями). 1 класс.</t>
  </si>
  <si>
    <t>Кудрина С.В. Мир природы и человека (для обучающихся с умственной отсталостью (с интеллектуальными нарушениями). 1 доп. кл.</t>
  </si>
  <si>
    <t>Кудрина С.В. Мир природы и человека (для обучающихся с умственной отсталостью (с интеллектуальными нарушениями). 2 класс.</t>
  </si>
  <si>
    <t>Фадеева С.В., Власова А.Ф. Математика. (для обучающихся с интеллектуальными нарушениями). 5 класс.</t>
  </si>
  <si>
    <t>Рапацкая Л.А. Мировая художественная культура (в 2 частях) 10 кл.</t>
  </si>
  <si>
    <t>Рапацкая Л.А. Мировая художественная культура (в 2 частях) 11 кл.</t>
  </si>
  <si>
    <t>Горбацевич А.Д., Коноплева М.А. 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нарушениями). 2 класс.</t>
  </si>
  <si>
    <t>Горбацевич А.Д., Коноплева М.А.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</si>
  <si>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нарушениями). 2 класс.</t>
  </si>
  <si>
    <t>Горбацевич А.Д., Коноплева М.А., Гаркушина О.В. 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нарушениями). 3 класс.</t>
  </si>
  <si>
    <t>Горбацевич А.Д., Коноплева М.А., Гаркушина О.В.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</si>
  <si>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нарушениями). 3 класс.</t>
  </si>
  <si>
    <t>Кудрина С.В. Мир природы и человека. Учебник для общеобразовательных организаций, реализующих ФГОС образования обучающихся с умственной отсталостью (интеллектуальными нарушениями). 3 класс.</t>
  </si>
  <si>
    <t>Мир природы и человека. Учебник для общеобразовательных организаций, реализующих ФГОС образования обучающихся с умственной отсталостью (интеллектуальными нарушениями). 3 класс.</t>
  </si>
  <si>
    <t>Кудрина С.В. Мир природы и человека. Учебник для общеобразовательных организаций, реализующих ФГОС образования обучающихся с умственной отсталостью (интеллектуальными нарушениями). 4 класс.</t>
  </si>
  <si>
    <t>Мир природы и человека. Учебник для общеобразовательных организаций, реализующих ФГОС образования обучающихся с умственной отсталостью (интеллектуальными нарушениями). 4 класс.</t>
  </si>
  <si>
    <t xml:space="preserve">1.1.1.1.1.14.2 </t>
  </si>
  <si>
    <t xml:space="preserve">1.1.1.1.1.14.3 </t>
  </si>
  <si>
    <t>1.1.1.4.1.13.4</t>
  </si>
  <si>
    <t>1.1.1.4.1.13.5</t>
  </si>
  <si>
    <t>Теремов А.В., Петросова Р.А. Биология. Биологические системы и процессы. 10 класс</t>
  </si>
  <si>
    <t>Биология. Биологические системы и процессы. 10 класс</t>
  </si>
  <si>
    <t>Биология. Биологические системы и процессы. 11 класс</t>
  </si>
  <si>
    <t>Теремов А.В., Петросова Р.А. Биология. Биологические системы и процессы. 11 класс</t>
  </si>
  <si>
    <t>2021-2022</t>
  </si>
  <si>
    <t>РФ</t>
  </si>
  <si>
    <t>Страна проис
хождения товара</t>
  </si>
  <si>
    <t xml:space="preserve">№ ФП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</si>
</sst>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0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9" fillId="0" borderId="0">
      <alignment horizontal="left"/>
    </xf>
    <xf numFmtId="0" fontId="10" fillId="0" borderId="0"/>
    <xf numFmtId="0" fontId="8" fillId="0" borderId="0"/>
    <xf numFmtId="0" fontId="7" fillId="0" borderId="0"/>
    <xf numFmtId="0" fontId="10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>
      <alignment horizontal="left"/>
    </xf>
    <xf numFmtId="0" fontId="18" fillId="0" borderId="0"/>
    <xf numFmtId="0" fontId="7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2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  <xf numFmtId="0" fontId="20" fillId="0" borderId="0"/>
    <xf numFmtId="0" fontId="16" fillId="0" borderId="0"/>
    <xf numFmtId="0" fontId="19" fillId="0" borderId="0"/>
    <xf numFmtId="0" fontId="7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9" fillId="0" borderId="0">
      <alignment horizontal="left"/>
    </xf>
    <xf numFmtId="0" fontId="10" fillId="0" borderId="0"/>
    <xf numFmtId="0" fontId="22" fillId="0" borderId="0"/>
    <xf numFmtId="0" fontId="19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0" fillId="0" borderId="0"/>
    <xf numFmtId="0" fontId="18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5" fillId="0" borderId="0"/>
    <xf numFmtId="0" fontId="3" fillId="0" borderId="0"/>
    <xf numFmtId="0" fontId="9" fillId="0" borderId="0">
      <alignment horizontal="left"/>
    </xf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  <xf numFmtId="0" fontId="19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  <xf numFmtId="0" fontId="19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5" fillId="0" borderId="0" xfId="55"/>
    <xf numFmtId="0" fontId="23" fillId="3" borderId="1" xfId="55" applyFont="1" applyFill="1" applyBorder="1"/>
    <xf numFmtId="4" fontId="23" fillId="0" borderId="1" xfId="55" applyNumberFormat="1" applyFont="1" applyBorder="1" applyAlignment="1">
      <alignment horizontal="center" vertical="center" wrapText="1"/>
    </xf>
    <xf numFmtId="0" fontId="23" fillId="0" borderId="1" xfId="55" applyFont="1" applyBorder="1" applyAlignment="1">
      <alignment horizontal="center" vertical="center" wrapText="1"/>
    </xf>
    <xf numFmtId="4" fontId="11" fillId="0" borderId="1" xfId="55" applyNumberFormat="1" applyFont="1" applyBorder="1" applyAlignment="1">
      <alignment horizontal="center" vertical="center" wrapText="1"/>
    </xf>
    <xf numFmtId="0" fontId="11" fillId="0" borderId="1" xfId="55" applyFont="1" applyBorder="1" applyAlignment="1">
      <alignment horizontal="center" vertical="center" wrapText="1"/>
    </xf>
    <xf numFmtId="0" fontId="11" fillId="0" borderId="1" xfId="55" applyFont="1" applyBorder="1" applyAlignment="1">
      <alignment horizontal="left" vertical="center" wrapText="1"/>
    </xf>
    <xf numFmtId="0" fontId="11" fillId="0" borderId="1" xfId="55" applyFont="1" applyBorder="1" applyAlignment="1">
      <alignment horizontal="right" vertical="center" wrapText="1"/>
    </xf>
    <xf numFmtId="0" fontId="23" fillId="3" borderId="1" xfId="55" applyFont="1" applyFill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3" fontId="11" fillId="0" borderId="1" xfId="55" applyNumberFormat="1" applyFont="1" applyBorder="1" applyAlignment="1">
      <alignment horizontal="center" vertical="center" wrapText="1"/>
    </xf>
    <xf numFmtId="0" fontId="11" fillId="0" borderId="4" xfId="55" applyFont="1" applyBorder="1" applyAlignment="1">
      <alignment vertical="center" wrapText="1"/>
    </xf>
    <xf numFmtId="0" fontId="11" fillId="0" borderId="1" xfId="55" applyFont="1" applyBorder="1" applyAlignment="1">
      <alignment vertical="center" wrapText="1"/>
    </xf>
    <xf numFmtId="0" fontId="11" fillId="0" borderId="5" xfId="55" applyFont="1" applyBorder="1" applyAlignment="1">
      <alignment vertical="center" wrapText="1"/>
    </xf>
    <xf numFmtId="4" fontId="24" fillId="0" borderId="1" xfId="55" applyNumberFormat="1" applyFont="1" applyBorder="1" applyAlignment="1">
      <alignment horizontal="center" vertical="center" wrapText="1"/>
    </xf>
    <xf numFmtId="3" fontId="24" fillId="0" borderId="1" xfId="55" applyNumberFormat="1" applyFont="1" applyBorder="1" applyAlignment="1">
      <alignment horizontal="center" vertical="center" wrapText="1"/>
    </xf>
    <xf numFmtId="0" fontId="24" fillId="0" borderId="1" xfId="55" applyFont="1" applyBorder="1" applyAlignment="1">
      <alignment horizontal="center" vertical="center" wrapText="1"/>
    </xf>
    <xf numFmtId="0" fontId="11" fillId="0" borderId="6" xfId="55" applyFont="1" applyBorder="1" applyAlignment="1">
      <alignment vertical="center" wrapText="1"/>
    </xf>
    <xf numFmtId="0" fontId="26" fillId="0" borderId="0" xfId="0" applyFont="1"/>
    <xf numFmtId="0" fontId="13" fillId="0" borderId="1" xfId="0" applyFont="1" applyBorder="1" applyAlignment="1" applyProtection="1">
      <alignment horizontal="right"/>
    </xf>
    <xf numFmtId="0" fontId="13" fillId="0" borderId="1" xfId="0" applyNumberFormat="1" applyFont="1" applyBorder="1" applyAlignment="1" applyProtection="1">
      <alignment horizontal="right"/>
    </xf>
    <xf numFmtId="0" fontId="23" fillId="0" borderId="0" xfId="0" applyFont="1"/>
    <xf numFmtId="0" fontId="26" fillId="0" borderId="0" xfId="55" applyFont="1"/>
    <xf numFmtId="0" fontId="27" fillId="0" borderId="0" xfId="55" applyFont="1"/>
    <xf numFmtId="0" fontId="28" fillId="0" borderId="1" xfId="0" applyFont="1" applyFill="1" applyBorder="1" applyAlignment="1">
      <alignment horizontal="left" vertical="center" wrapText="1"/>
    </xf>
    <xf numFmtId="16" fontId="28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Alignment="1" applyProtection="1"/>
    <xf numFmtId="0" fontId="28" fillId="0" borderId="0" xfId="0" applyFont="1" applyAlignment="1" applyProtection="1"/>
    <xf numFmtId="0" fontId="28" fillId="0" borderId="1" xfId="0" applyFont="1" applyFill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Alignment="1" applyProtection="1">
      <alignment horizontal="left" vertical="center"/>
    </xf>
    <xf numFmtId="49" fontId="29" fillId="0" borderId="1" xfId="5" applyNumberFormat="1" applyFont="1" applyFill="1" applyBorder="1" applyAlignment="1" applyProtection="1">
      <alignment horizontal="left" vertical="center"/>
    </xf>
    <xf numFmtId="9" fontId="23" fillId="0" borderId="0" xfId="0" applyNumberFormat="1" applyFont="1" applyFill="1"/>
    <xf numFmtId="2" fontId="23" fillId="0" borderId="0" xfId="0" applyNumberFormat="1" applyFont="1" applyAlignment="1">
      <alignment horizontal="center"/>
    </xf>
    <xf numFmtId="0" fontId="28" fillId="4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/>
    <xf numFmtId="49" fontId="29" fillId="0" borderId="1" xfId="5" applyNumberFormat="1" applyFont="1" applyFill="1" applyBorder="1" applyAlignment="1" applyProtection="1">
      <alignment horizontal="center" vertical="center"/>
    </xf>
    <xf numFmtId="49" fontId="29" fillId="2" borderId="1" xfId="5" applyNumberFormat="1" applyFont="1" applyFill="1" applyBorder="1" applyAlignment="1" applyProtection="1">
      <alignment horizontal="center" vertical="center" wrapText="1"/>
    </xf>
    <xf numFmtId="49" fontId="29" fillId="2" borderId="1" xfId="5" applyNumberFormat="1" applyFont="1" applyFill="1" applyBorder="1" applyAlignment="1" applyProtection="1">
      <alignment horizontal="right" vertical="center" wrapText="1"/>
    </xf>
    <xf numFmtId="49" fontId="29" fillId="2" borderId="1" xfId="5" applyNumberFormat="1" applyFont="1" applyFill="1" applyBorder="1" applyAlignment="1" applyProtection="1">
      <alignment horizontal="center" vertical="center"/>
    </xf>
    <xf numFmtId="0" fontId="23" fillId="0" borderId="1" xfId="55" applyFont="1" applyBorder="1" applyAlignment="1">
      <alignment horizontal="right" vertical="center" wrapText="1"/>
    </xf>
    <xf numFmtId="0" fontId="11" fillId="0" borderId="2" xfId="55" applyFont="1" applyBorder="1" applyAlignment="1">
      <alignment horizontal="justify" vertical="center" wrapText="1"/>
    </xf>
    <xf numFmtId="0" fontId="11" fillId="0" borderId="7" xfId="55" applyFont="1" applyBorder="1" applyAlignment="1">
      <alignment horizontal="justify" vertical="center" wrapText="1"/>
    </xf>
    <xf numFmtId="0" fontId="11" fillId="0" borderId="3" xfId="55" applyFont="1" applyBorder="1" applyAlignment="1">
      <alignment horizontal="justify" vertical="center" wrapText="1"/>
    </xf>
    <xf numFmtId="0" fontId="25" fillId="0" borderId="2" xfId="55" applyFont="1" applyBorder="1" applyAlignment="1">
      <alignment vertical="center" wrapText="1"/>
    </xf>
    <xf numFmtId="0" fontId="25" fillId="0" borderId="7" xfId="55" applyFont="1" applyBorder="1" applyAlignment="1">
      <alignment vertical="center" wrapText="1"/>
    </xf>
    <xf numFmtId="0" fontId="25" fillId="0" borderId="3" xfId="55" applyFont="1" applyBorder="1" applyAlignment="1">
      <alignment vertical="center" wrapText="1"/>
    </xf>
    <xf numFmtId="0" fontId="11" fillId="0" borderId="2" xfId="55" applyFont="1" applyBorder="1" applyAlignment="1">
      <alignment horizontal="right" vertical="center" wrapText="1"/>
    </xf>
    <xf numFmtId="0" fontId="11" fillId="0" borderId="3" xfId="55" applyFont="1" applyBorder="1" applyAlignment="1">
      <alignment horizontal="right" vertical="center" wrapText="1"/>
    </xf>
  </cellXfs>
  <cellStyles count="183">
    <cellStyle name="Гиперссылка 2" xfId="21"/>
    <cellStyle name="Гиперссылка 2 2" xfId="134"/>
    <cellStyle name="Гиперссылка 2 3" xfId="145"/>
    <cellStyle name="Гиперссылка 4" xfId="25"/>
    <cellStyle name="Гиперссылка 4 2" xfId="136"/>
    <cellStyle name="Гиперссылка 4 3" xfId="147"/>
    <cellStyle name="Денежный 2" xfId="26"/>
    <cellStyle name="Денежный 2 2" xfId="137"/>
    <cellStyle name="Денежный 2 3" xfId="148"/>
    <cellStyle name="Обычный" xfId="0" builtinId="0"/>
    <cellStyle name="Обычный 10" xfId="2"/>
    <cellStyle name="Обычный 11" xfId="24"/>
    <cellStyle name="Обычный 11 2" xfId="135"/>
    <cellStyle name="Обычный 11 3" xfId="146"/>
    <cellStyle name="Обычный 12" xfId="38"/>
    <cellStyle name="Обычный 12 2" xfId="138"/>
    <cellStyle name="Обычный 12 3" xfId="149"/>
    <cellStyle name="Обычный 13" xfId="6"/>
    <cellStyle name="Обычный 13 2" xfId="63"/>
    <cellStyle name="Обычный 13 2 2" xfId="143"/>
    <cellStyle name="Обычный 13 2 3" xfId="154"/>
    <cellStyle name="Обычный 13 2 4" xfId="167"/>
    <cellStyle name="Обычный 13 2 5" xfId="117"/>
    <cellStyle name="Обычный 13 3" xfId="133"/>
    <cellStyle name="Обычный 13 4" xfId="144"/>
    <cellStyle name="Обычный 13 5" xfId="157"/>
    <cellStyle name="Обычный 13 6" xfId="106"/>
    <cellStyle name="Обычный 14" xfId="54"/>
    <cellStyle name="Обычный 14 2" xfId="62"/>
    <cellStyle name="Обычный 14 2 2" xfId="142"/>
    <cellStyle name="Обычный 14 2 3" xfId="153"/>
    <cellStyle name="Обычный 14 3" xfId="139"/>
    <cellStyle name="Обычный 14 4" xfId="150"/>
    <cellStyle name="Обычный 14 5" xfId="115"/>
    <cellStyle name="Обычный 15" xfId="55"/>
    <cellStyle name="Обычный 15 2" xfId="73"/>
    <cellStyle name="Обычный 15 3" xfId="132"/>
    <cellStyle name="Обычный 15 3 2" xfId="182"/>
    <cellStyle name="Обычный 15 4" xfId="140"/>
    <cellStyle name="Обычный 15 5" xfId="151"/>
    <cellStyle name="Обычный 15 6" xfId="116"/>
    <cellStyle name="Обычный 16" xfId="88"/>
    <cellStyle name="Обычный 17" xfId="59"/>
    <cellStyle name="Обычный 17 2" xfId="141"/>
    <cellStyle name="Обычный 17 3" xfId="152"/>
    <cellStyle name="Обычный 17 4" xfId="168"/>
    <cellStyle name="Обычный 17 5" xfId="118"/>
    <cellStyle name="Обычный 18" xfId="103"/>
    <cellStyle name="Обычный 18 2" xfId="169"/>
    <cellStyle name="Обычный 18 3" xfId="119"/>
    <cellStyle name="Обычный 19" xfId="155"/>
    <cellStyle name="Обычный 2" xfId="60"/>
    <cellStyle name="Обычный 2 2" xfId="22"/>
    <cellStyle name="Обычный 2 2 2" xfId="23"/>
    <cellStyle name="Обычный 2 2 3" xfId="37"/>
    <cellStyle name="Обычный 2 2 4" xfId="51"/>
    <cellStyle name="Обычный 2 2 5" xfId="67"/>
    <cellStyle name="Обычный 2 3" xfId="36"/>
    <cellStyle name="Обычный 2 4" xfId="19"/>
    <cellStyle name="Обычный 2 5" xfId="49"/>
    <cellStyle name="Обычный 2021" xfId="58"/>
    <cellStyle name="Обычный 3" xfId="5"/>
    <cellStyle name="Обычный 3 2" xfId="39"/>
    <cellStyle name="Обычный 3 3" xfId="27"/>
    <cellStyle name="Обычный 3 4" xfId="41"/>
    <cellStyle name="Обычный 3 4 2" xfId="69"/>
    <cellStyle name="Обычный 3 4 2 2" xfId="170"/>
    <cellStyle name="Обычный 3 4 2 3" xfId="120"/>
    <cellStyle name="Обычный 3 4 3" xfId="162"/>
    <cellStyle name="Обычный 3 4 4" xfId="111"/>
    <cellStyle name="Обычный 3 5" xfId="52"/>
    <cellStyle name="Обычный 3 6" xfId="48"/>
    <cellStyle name="Обычный 3 7" xfId="8"/>
    <cellStyle name="Обычный 3 7 2" xfId="75"/>
    <cellStyle name="Обычный 3 7 2 2" xfId="171"/>
    <cellStyle name="Обычный 3 7 2 3" xfId="121"/>
    <cellStyle name="Обычный 3 7 3" xfId="166"/>
    <cellStyle name="Обычный 3 7 4" xfId="107"/>
    <cellStyle name="Обычный 3 8" xfId="61"/>
    <cellStyle name="Обычный 3 8 2" xfId="172"/>
    <cellStyle name="Обычный 3 8 3" xfId="122"/>
    <cellStyle name="Обычный 3 9" xfId="156"/>
    <cellStyle name="Обычный 4" xfId="1"/>
    <cellStyle name="Обычный 4 2" xfId="10"/>
    <cellStyle name="Обычный 4 2 2" xfId="16"/>
    <cellStyle name="Обычный 4 2 2 2" xfId="81"/>
    <cellStyle name="Обычный 4 2 2 3" xfId="96"/>
    <cellStyle name="Обычный 4 2 3" xfId="28"/>
    <cellStyle name="Обычный 4 2 4" xfId="44"/>
    <cellStyle name="Обычный 4 2 4 2" xfId="85"/>
    <cellStyle name="Обычный 4 2 4 3" xfId="100"/>
    <cellStyle name="Обычный 4 2 5" xfId="77"/>
    <cellStyle name="Обычный 4 2 6" xfId="91"/>
    <cellStyle name="Обычный 4 3" xfId="14"/>
    <cellStyle name="Обычный 4 3 2" xfId="79"/>
    <cellStyle name="Обычный 4 3 3" xfId="94"/>
    <cellStyle name="Обычный 4 4" xfId="18"/>
    <cellStyle name="Обычный 4 5" xfId="40"/>
    <cellStyle name="Обычный 4 5 2" xfId="83"/>
    <cellStyle name="Обычный 4 5 3" xfId="98"/>
    <cellStyle name="Обычный 4 6" xfId="7"/>
    <cellStyle name="Обычный 4 6 2" xfId="74"/>
    <cellStyle name="Обычный 4 6 3" xfId="89"/>
    <cellStyle name="Обычный 5" xfId="4"/>
    <cellStyle name="Обычный 5 2" xfId="29"/>
    <cellStyle name="Обычный 5 3" xfId="43"/>
    <cellStyle name="Обычный 5 3 2" xfId="70"/>
    <cellStyle name="Обычный 5 3 2 2" xfId="173"/>
    <cellStyle name="Обычный 5 3 2 3" xfId="123"/>
    <cellStyle name="Обычный 5 3 3" xfId="163"/>
    <cellStyle name="Обычный 5 3 4" xfId="112"/>
    <cellStyle name="Обычный 5 4" xfId="53"/>
    <cellStyle name="Обычный 5 5" xfId="57"/>
    <cellStyle name="Обычный 5 5 2" xfId="174"/>
    <cellStyle name="Обычный 5 5 3" xfId="124"/>
    <cellStyle name="Обычный 5 6" xfId="64"/>
    <cellStyle name="Обычный 5 6 2" xfId="175"/>
    <cellStyle name="Обычный 5 6 3" xfId="125"/>
    <cellStyle name="Обычный 5 7" xfId="158"/>
    <cellStyle name="Обычный 5 8" xfId="105"/>
    <cellStyle name="Обычный 6" xfId="9"/>
    <cellStyle name="Обычный 6 2" xfId="15"/>
    <cellStyle name="Обычный 6 2 2" xfId="80"/>
    <cellStyle name="Обычный 6 2 3" xfId="95"/>
    <cellStyle name="Обычный 6 3" xfId="30"/>
    <cellStyle name="Обычный 6 4" xfId="42"/>
    <cellStyle name="Обычный 6 4 2" xfId="84"/>
    <cellStyle name="Обычный 6 4 3" xfId="99"/>
    <cellStyle name="Обычный 6 5" xfId="76"/>
    <cellStyle name="Обычный 6 6" xfId="90"/>
    <cellStyle name="Обычный 7" xfId="11"/>
    <cellStyle name="Обычный 7 2" xfId="17"/>
    <cellStyle name="Обычный 7 2 2" xfId="82"/>
    <cellStyle name="Обычный 7 2 3" xfId="97"/>
    <cellStyle name="Обычный 7 3" xfId="31"/>
    <cellStyle name="Обычный 7 3 2" xfId="68"/>
    <cellStyle name="Обычный 7 3 2 2" xfId="176"/>
    <cellStyle name="Обычный 7 3 2 3" xfId="126"/>
    <cellStyle name="Обычный 7 3 3" xfId="161"/>
    <cellStyle name="Обычный 7 3 4" xfId="110"/>
    <cellStyle name="Обычный 7 4" xfId="45"/>
    <cellStyle name="Обычный 7 4 2" xfId="86"/>
    <cellStyle name="Обычный 7 4 3" xfId="101"/>
    <cellStyle name="Обычный 7 5" xfId="78"/>
    <cellStyle name="Обычный 7 6" xfId="92"/>
    <cellStyle name="Обычный 8" xfId="13"/>
    <cellStyle name="Обычный 8 2" xfId="32"/>
    <cellStyle name="Обычный 8 3" xfId="47"/>
    <cellStyle name="Обычный 8 3 2" xfId="71"/>
    <cellStyle name="Обычный 8 3 2 2" xfId="177"/>
    <cellStyle name="Обычный 8 3 2 3" xfId="127"/>
    <cellStyle name="Обычный 8 3 3" xfId="164"/>
    <cellStyle name="Обычный 8 3 4" xfId="113"/>
    <cellStyle name="Обычный 8 4" xfId="65"/>
    <cellStyle name="Обычный 8 4 2" xfId="178"/>
    <cellStyle name="Обычный 8 4 3" xfId="128"/>
    <cellStyle name="Обычный 8 5" xfId="159"/>
    <cellStyle name="Обычный 8 6" xfId="108"/>
    <cellStyle name="Обычный 9" xfId="3"/>
    <cellStyle name="Обычный 9 2" xfId="20"/>
    <cellStyle name="Обычный 9 2 2" xfId="66"/>
    <cellStyle name="Обычный 9 2 2 2" xfId="179"/>
    <cellStyle name="Обычный 9 2 2 3" xfId="129"/>
    <cellStyle name="Обычный 9 2 3" xfId="160"/>
    <cellStyle name="Обычный 9 2 4" xfId="109"/>
    <cellStyle name="Обычный 9 3" xfId="46"/>
    <cellStyle name="Обычный 9 3 2" xfId="87"/>
    <cellStyle name="Обычный 9 3 3" xfId="102"/>
    <cellStyle name="Обычный 9 4" xfId="50"/>
    <cellStyle name="Обычный 9 4 2" xfId="72"/>
    <cellStyle name="Обычный 9 4 2 2" xfId="180"/>
    <cellStyle name="Обычный 9 4 2 3" xfId="130"/>
    <cellStyle name="Обычный 9 4 3" xfId="165"/>
    <cellStyle name="Обычный 9 4 4" xfId="114"/>
    <cellStyle name="Обычный 9 5" xfId="12"/>
    <cellStyle name="Обычный 9 5 2" xfId="93"/>
    <cellStyle name="Обычный 9 6" xfId="56"/>
    <cellStyle name="Обычный 9 6 2" xfId="181"/>
    <cellStyle name="Обычный 9 6 3" xfId="131"/>
    <cellStyle name="Обычный 9 7" xfId="104"/>
    <cellStyle name="Процентный 2" xfId="34"/>
    <cellStyle name="Процентный 3" xfId="33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C1" zoomScaleNormal="100" workbookViewId="0">
      <pane ySplit="2" topLeftCell="A3" activePane="bottomLeft" state="frozen"/>
      <selection pane="bottomLeft" activeCell="C1" sqref="C1:C2"/>
    </sheetView>
  </sheetViews>
  <sheetFormatPr defaultColWidth="9.28515625" defaultRowHeight="12" x14ac:dyDescent="0.25"/>
  <cols>
    <col min="1" max="1" width="15" style="41" hidden="1" customWidth="1"/>
    <col min="2" max="2" width="11.140625" style="36" hidden="1" customWidth="1"/>
    <col min="3" max="3" width="7.140625" style="35" customWidth="1"/>
    <col min="4" max="4" width="15.85546875" style="31" customWidth="1"/>
    <col min="5" max="5" width="16.42578125" style="27" customWidth="1"/>
    <col min="6" max="6" width="48.42578125" style="27" customWidth="1"/>
    <col min="7" max="7" width="8.140625" style="31" customWidth="1"/>
    <col min="8" max="8" width="8.7109375" style="31" customWidth="1"/>
    <col min="9" max="9" width="10.140625" style="27" customWidth="1"/>
    <col min="10" max="16384" width="9.28515625" style="27"/>
  </cols>
  <sheetData>
    <row r="1" spans="1:8" ht="27" customHeight="1" x14ac:dyDescent="0.25">
      <c r="A1" s="48" t="s">
        <v>28</v>
      </c>
      <c r="B1" s="37" t="s">
        <v>1</v>
      </c>
      <c r="C1" s="50" t="s">
        <v>18</v>
      </c>
      <c r="D1" s="49" t="s">
        <v>110</v>
      </c>
      <c r="E1" s="51" t="s">
        <v>0</v>
      </c>
      <c r="F1" s="51" t="s">
        <v>1</v>
      </c>
      <c r="G1" s="49" t="s">
        <v>27</v>
      </c>
      <c r="H1" s="49" t="s">
        <v>2</v>
      </c>
    </row>
    <row r="2" spans="1:8" ht="13.8" x14ac:dyDescent="0.25">
      <c r="A2" s="48"/>
      <c r="B2" s="37"/>
      <c r="C2" s="50"/>
      <c r="D2" s="49"/>
      <c r="E2" s="51"/>
      <c r="F2" s="51"/>
      <c r="G2" s="49"/>
      <c r="H2" s="49"/>
    </row>
    <row r="3" spans="1:8" s="47" customFormat="1" ht="52.8" x14ac:dyDescent="0.25">
      <c r="A3" s="42">
        <v>14949</v>
      </c>
      <c r="B3" s="45" t="s">
        <v>80</v>
      </c>
      <c r="C3" s="46">
        <v>1</v>
      </c>
      <c r="D3" s="32" t="s">
        <v>36</v>
      </c>
      <c r="E3" s="29" t="s">
        <v>45</v>
      </c>
      <c r="F3" s="25" t="s">
        <v>65</v>
      </c>
      <c r="G3" s="33" t="s">
        <v>53</v>
      </c>
      <c r="H3" s="32" t="s">
        <v>107</v>
      </c>
    </row>
    <row r="4" spans="1:8" s="47" customFormat="1" ht="66" x14ac:dyDescent="0.25">
      <c r="A4" s="42">
        <v>14542</v>
      </c>
      <c r="B4" s="45" t="s">
        <v>89</v>
      </c>
      <c r="C4" s="46">
        <v>2</v>
      </c>
      <c r="D4" s="32" t="s">
        <v>99</v>
      </c>
      <c r="E4" s="29" t="s">
        <v>90</v>
      </c>
      <c r="F4" s="25" t="s">
        <v>91</v>
      </c>
      <c r="G4" s="33">
        <v>2</v>
      </c>
      <c r="H4" s="32" t="s">
        <v>107</v>
      </c>
    </row>
    <row r="5" spans="1:8" s="47" customFormat="1" ht="79.2" x14ac:dyDescent="0.25">
      <c r="A5" s="42">
        <v>14707</v>
      </c>
      <c r="B5" s="45" t="s">
        <v>92</v>
      </c>
      <c r="C5" s="46">
        <v>3</v>
      </c>
      <c r="D5" s="32" t="s">
        <v>100</v>
      </c>
      <c r="E5" s="29" t="s">
        <v>93</v>
      </c>
      <c r="F5" s="25" t="s">
        <v>94</v>
      </c>
      <c r="G5" s="33">
        <v>3</v>
      </c>
      <c r="H5" s="32" t="s">
        <v>107</v>
      </c>
    </row>
    <row r="6" spans="1:8" s="47" customFormat="1" ht="39.6" x14ac:dyDescent="0.25">
      <c r="A6" s="42">
        <v>14950</v>
      </c>
      <c r="B6" s="45" t="s">
        <v>84</v>
      </c>
      <c r="C6" s="46">
        <v>4</v>
      </c>
      <c r="D6" s="32" t="s">
        <v>39</v>
      </c>
      <c r="E6" s="29" t="s">
        <v>58</v>
      </c>
      <c r="F6" s="25" t="s">
        <v>59</v>
      </c>
      <c r="G6" s="33" t="s">
        <v>54</v>
      </c>
      <c r="H6" s="32" t="s">
        <v>107</v>
      </c>
    </row>
    <row r="7" spans="1:8" s="47" customFormat="1" ht="39.6" x14ac:dyDescent="0.25">
      <c r="A7" s="42">
        <v>14951</v>
      </c>
      <c r="B7" s="45" t="s">
        <v>83</v>
      </c>
      <c r="C7" s="46">
        <v>5</v>
      </c>
      <c r="D7" s="32" t="s">
        <v>40</v>
      </c>
      <c r="E7" s="29" t="s">
        <v>58</v>
      </c>
      <c r="F7" s="25" t="s">
        <v>67</v>
      </c>
      <c r="G7" s="33" t="s">
        <v>53</v>
      </c>
      <c r="H7" s="32" t="s">
        <v>107</v>
      </c>
    </row>
    <row r="8" spans="1:8" s="47" customFormat="1" ht="39.6" x14ac:dyDescent="0.25">
      <c r="A8" s="42">
        <v>14952</v>
      </c>
      <c r="B8" s="45" t="s">
        <v>85</v>
      </c>
      <c r="C8" s="46">
        <v>6</v>
      </c>
      <c r="D8" s="32" t="s">
        <v>41</v>
      </c>
      <c r="E8" s="29" t="s">
        <v>58</v>
      </c>
      <c r="F8" s="25" t="s">
        <v>69</v>
      </c>
      <c r="G8" s="33" t="s">
        <v>55</v>
      </c>
      <c r="H8" s="32" t="s">
        <v>107</v>
      </c>
    </row>
    <row r="9" spans="1:8" s="47" customFormat="1" ht="66" x14ac:dyDescent="0.25">
      <c r="A9" s="42">
        <v>14965</v>
      </c>
      <c r="B9" s="45" t="s">
        <v>95</v>
      </c>
      <c r="C9" s="46">
        <v>7</v>
      </c>
      <c r="D9" s="32" t="s">
        <v>101</v>
      </c>
      <c r="E9" s="29" t="s">
        <v>58</v>
      </c>
      <c r="F9" s="25" t="s">
        <v>96</v>
      </c>
      <c r="G9" s="33">
        <v>3</v>
      </c>
      <c r="H9" s="32" t="s">
        <v>107</v>
      </c>
    </row>
    <row r="10" spans="1:8" s="47" customFormat="1" ht="66" x14ac:dyDescent="0.25">
      <c r="A10" s="42">
        <v>14988</v>
      </c>
      <c r="B10" s="45" t="s">
        <v>97</v>
      </c>
      <c r="C10" s="46">
        <v>8</v>
      </c>
      <c r="D10" s="32" t="s">
        <v>102</v>
      </c>
      <c r="E10" s="29" t="s">
        <v>58</v>
      </c>
      <c r="F10" s="25" t="s">
        <v>98</v>
      </c>
      <c r="G10" s="33">
        <v>4</v>
      </c>
      <c r="H10" s="32" t="s">
        <v>107</v>
      </c>
    </row>
    <row r="11" spans="1:8" s="47" customFormat="1" ht="26.4" x14ac:dyDescent="0.25">
      <c r="A11" s="43">
        <v>14898</v>
      </c>
      <c r="B11" s="45" t="s">
        <v>75</v>
      </c>
      <c r="C11" s="46">
        <v>9</v>
      </c>
      <c r="D11" s="32" t="s">
        <v>29</v>
      </c>
      <c r="E11" s="25" t="s">
        <v>8</v>
      </c>
      <c r="F11" s="25" t="s">
        <v>6</v>
      </c>
      <c r="G11" s="33" t="s">
        <v>47</v>
      </c>
      <c r="H11" s="32" t="s">
        <v>107</v>
      </c>
    </row>
    <row r="12" spans="1:8" s="47" customFormat="1" ht="26.4" x14ac:dyDescent="0.25">
      <c r="A12" s="43">
        <v>14936</v>
      </c>
      <c r="B12" s="45" t="s">
        <v>76</v>
      </c>
      <c r="C12" s="46">
        <v>10</v>
      </c>
      <c r="D12" s="32" t="s">
        <v>30</v>
      </c>
      <c r="E12" s="25" t="s">
        <v>8</v>
      </c>
      <c r="F12" s="25" t="s">
        <v>7</v>
      </c>
      <c r="G12" s="33" t="s">
        <v>48</v>
      </c>
      <c r="H12" s="32" t="s">
        <v>107</v>
      </c>
    </row>
    <row r="13" spans="1:8" s="47" customFormat="1" ht="39.6" x14ac:dyDescent="0.25">
      <c r="A13" s="43">
        <v>14935</v>
      </c>
      <c r="B13" s="45" t="s">
        <v>77</v>
      </c>
      <c r="C13" s="46">
        <v>11</v>
      </c>
      <c r="D13" s="32" t="s">
        <v>31</v>
      </c>
      <c r="E13" s="25" t="s">
        <v>70</v>
      </c>
      <c r="F13" s="26" t="s">
        <v>62</v>
      </c>
      <c r="G13" s="33" t="s">
        <v>71</v>
      </c>
      <c r="H13" s="32" t="s">
        <v>107</v>
      </c>
    </row>
    <row r="14" spans="1:8" s="47" customFormat="1" ht="26.4" x14ac:dyDescent="0.25">
      <c r="A14" s="43">
        <v>14942</v>
      </c>
      <c r="B14" s="45" t="s">
        <v>78</v>
      </c>
      <c r="C14" s="46">
        <v>12</v>
      </c>
      <c r="D14" s="32" t="s">
        <v>32</v>
      </c>
      <c r="E14" s="25" t="s">
        <v>56</v>
      </c>
      <c r="F14" s="25" t="s">
        <v>63</v>
      </c>
      <c r="G14" s="32" t="s">
        <v>49</v>
      </c>
      <c r="H14" s="32" t="s">
        <v>107</v>
      </c>
    </row>
    <row r="15" spans="1:8" s="28" customFormat="1" ht="26.4" x14ac:dyDescent="0.25">
      <c r="A15" s="43">
        <v>14937</v>
      </c>
      <c r="B15" s="45" t="s">
        <v>79</v>
      </c>
      <c r="C15" s="34">
        <v>13</v>
      </c>
      <c r="D15" s="32" t="s">
        <v>33</v>
      </c>
      <c r="E15" s="25" t="s">
        <v>9</v>
      </c>
      <c r="F15" s="25" t="s">
        <v>64</v>
      </c>
      <c r="G15" s="33" t="s">
        <v>50</v>
      </c>
      <c r="H15" s="32" t="s">
        <v>107</v>
      </c>
    </row>
    <row r="16" spans="1:8" s="28" customFormat="1" ht="39.6" x14ac:dyDescent="0.25">
      <c r="A16" s="43">
        <v>14943</v>
      </c>
      <c r="B16" s="45" t="s">
        <v>103</v>
      </c>
      <c r="C16" s="34">
        <v>14</v>
      </c>
      <c r="D16" s="32" t="s">
        <v>34</v>
      </c>
      <c r="E16" s="25" t="s">
        <v>5</v>
      </c>
      <c r="F16" s="25" t="s">
        <v>104</v>
      </c>
      <c r="G16" s="33" t="s">
        <v>51</v>
      </c>
      <c r="H16" s="32" t="s">
        <v>107</v>
      </c>
    </row>
    <row r="17" spans="1:8" s="28" customFormat="1" ht="39.6" x14ac:dyDescent="0.25">
      <c r="A17" s="43">
        <v>14944</v>
      </c>
      <c r="B17" s="45" t="s">
        <v>106</v>
      </c>
      <c r="C17" s="34">
        <v>15</v>
      </c>
      <c r="D17" s="32" t="s">
        <v>35</v>
      </c>
      <c r="E17" s="25" t="s">
        <v>5</v>
      </c>
      <c r="F17" s="25" t="s">
        <v>105</v>
      </c>
      <c r="G17" s="33" t="s">
        <v>52</v>
      </c>
      <c r="H17" s="32" t="s">
        <v>107</v>
      </c>
    </row>
    <row r="18" spans="1:8" s="28" customFormat="1" ht="39.6" x14ac:dyDescent="0.25">
      <c r="A18" s="42">
        <v>14896</v>
      </c>
      <c r="B18" s="45" t="s">
        <v>81</v>
      </c>
      <c r="C18" s="34">
        <v>16</v>
      </c>
      <c r="D18" s="32" t="s">
        <v>37</v>
      </c>
      <c r="E18" s="29" t="s">
        <v>46</v>
      </c>
      <c r="F18" s="25" t="s">
        <v>57</v>
      </c>
      <c r="G18" s="33" t="s">
        <v>54</v>
      </c>
      <c r="H18" s="32" t="s">
        <v>107</v>
      </c>
    </row>
    <row r="19" spans="1:8" s="28" customFormat="1" ht="39.6" x14ac:dyDescent="0.25">
      <c r="A19" s="44">
        <v>14239</v>
      </c>
      <c r="B19" s="45" t="s">
        <v>82</v>
      </c>
      <c r="C19" s="34">
        <v>17</v>
      </c>
      <c r="D19" s="32" t="s">
        <v>38</v>
      </c>
      <c r="E19" s="29" t="s">
        <v>46</v>
      </c>
      <c r="F19" s="25" t="s">
        <v>66</v>
      </c>
      <c r="G19" s="33" t="s">
        <v>53</v>
      </c>
      <c r="H19" s="32" t="s">
        <v>107</v>
      </c>
    </row>
    <row r="20" spans="1:8" s="28" customFormat="1" ht="26.4" x14ac:dyDescent="0.25">
      <c r="A20" s="42">
        <v>14975</v>
      </c>
      <c r="B20" s="45" t="s">
        <v>86</v>
      </c>
      <c r="C20" s="34">
        <v>18</v>
      </c>
      <c r="D20" s="32" t="s">
        <v>42</v>
      </c>
      <c r="E20" s="29" t="s">
        <v>60</v>
      </c>
      <c r="F20" s="25" t="s">
        <v>68</v>
      </c>
      <c r="G20" s="33" t="s">
        <v>47</v>
      </c>
      <c r="H20" s="32" t="s">
        <v>107</v>
      </c>
    </row>
    <row r="21" spans="1:8" s="28" customFormat="1" ht="26.4" x14ac:dyDescent="0.25">
      <c r="A21" s="44">
        <v>14999</v>
      </c>
      <c r="B21" s="45" t="s">
        <v>87</v>
      </c>
      <c r="C21" s="34">
        <v>19</v>
      </c>
      <c r="D21" s="32" t="s">
        <v>43</v>
      </c>
      <c r="E21" s="29" t="s">
        <v>61</v>
      </c>
      <c r="F21" s="25" t="s">
        <v>72</v>
      </c>
      <c r="G21" s="33" t="s">
        <v>51</v>
      </c>
      <c r="H21" s="32" t="s">
        <v>107</v>
      </c>
    </row>
    <row r="22" spans="1:8" s="28" customFormat="1" ht="26.4" x14ac:dyDescent="0.25">
      <c r="A22" s="44">
        <v>15000</v>
      </c>
      <c r="B22" s="45" t="s">
        <v>88</v>
      </c>
      <c r="C22" s="34">
        <v>20</v>
      </c>
      <c r="D22" s="32" t="s">
        <v>44</v>
      </c>
      <c r="E22" s="29" t="s">
        <v>61</v>
      </c>
      <c r="F22" s="25" t="s">
        <v>73</v>
      </c>
      <c r="G22" s="33" t="s">
        <v>52</v>
      </c>
      <c r="H22" s="32" t="s">
        <v>107</v>
      </c>
    </row>
  </sheetData>
  <sheetProtection formatColumns="0" formatRows="0" autoFilter="0"/>
  <mergeCells count="7">
    <mergeCell ref="A1:A2"/>
    <mergeCell ref="H1:H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80" zoomScaleNormal="80" workbookViewId="0">
      <selection activeCell="I32" sqref="I32"/>
    </sheetView>
  </sheetViews>
  <sheetFormatPr defaultColWidth="9.28515625" defaultRowHeight="14.4" x14ac:dyDescent="0.3"/>
  <cols>
    <col min="1" max="1" width="9.28515625" style="1"/>
    <col min="2" max="2" width="5.28515625" style="1" customWidth="1"/>
    <col min="3" max="3" width="5.85546875" style="1" customWidth="1"/>
    <col min="4" max="4" width="14.28515625" style="1" customWidth="1"/>
    <col min="5" max="5" width="27.42578125" style="1" customWidth="1"/>
    <col min="6" max="6" width="15.140625" style="1" customWidth="1"/>
    <col min="7" max="7" width="11.140625" style="1" customWidth="1"/>
    <col min="8" max="8" width="9.140625" style="1" customWidth="1"/>
    <col min="9" max="9" width="8.42578125" style="1" customWidth="1"/>
    <col min="10" max="10" width="12.85546875" style="1" customWidth="1"/>
    <col min="11" max="11" width="12" style="1" customWidth="1"/>
    <col min="12" max="12" width="5" style="1" customWidth="1"/>
    <col min="13" max="13" width="18.7109375" style="1" customWidth="1"/>
    <col min="14" max="14" width="56.140625" style="1" customWidth="1"/>
    <col min="15" max="15" width="10.28515625" style="1" customWidth="1"/>
    <col min="16" max="16" width="9.28515625" style="1"/>
    <col min="17" max="17" width="12.140625" style="1" customWidth="1"/>
    <col min="18" max="18" width="15.140625" style="1" customWidth="1"/>
    <col min="19" max="19" width="9.28515625" style="1"/>
    <col min="20" max="20" width="9.140625"/>
    <col min="21" max="21" width="9.28515625" style="1"/>
    <col min="22" max="22" width="9.140625" customWidth="1"/>
    <col min="23" max="16384" width="9.28515625" style="1"/>
  </cols>
  <sheetData>
    <row r="1" spans="1:25" ht="55.2" x14ac:dyDescent="0.3">
      <c r="M1" s="13" t="s">
        <v>25</v>
      </c>
      <c r="N1" s="53" t="s">
        <v>24</v>
      </c>
      <c r="O1" s="54"/>
      <c r="P1" s="54"/>
      <c r="Q1" s="54"/>
      <c r="R1" s="55"/>
    </row>
    <row r="2" spans="1:25" ht="96.6" x14ac:dyDescent="0.3">
      <c r="M2" s="13" t="s">
        <v>23</v>
      </c>
      <c r="N2" s="56" t="s">
        <v>74</v>
      </c>
      <c r="O2" s="57"/>
      <c r="P2" s="57"/>
      <c r="Q2" s="57"/>
      <c r="R2" s="58"/>
    </row>
    <row r="3" spans="1:25" ht="82.8" x14ac:dyDescent="0.3">
      <c r="A3" s="9" t="s">
        <v>12</v>
      </c>
      <c r="C3" s="4" t="s">
        <v>18</v>
      </c>
      <c r="D3" s="4" t="s">
        <v>26</v>
      </c>
      <c r="E3" s="10" t="s">
        <v>17</v>
      </c>
      <c r="F3" s="4" t="s">
        <v>16</v>
      </c>
      <c r="G3" s="3" t="s">
        <v>15</v>
      </c>
      <c r="H3" s="4" t="s">
        <v>14</v>
      </c>
      <c r="I3" s="4" t="s">
        <v>4</v>
      </c>
      <c r="J3" s="3" t="s">
        <v>13</v>
      </c>
      <c r="K3" s="3" t="s">
        <v>109</v>
      </c>
      <c r="M3" s="18"/>
      <c r="N3" s="17" t="s">
        <v>1</v>
      </c>
      <c r="O3" s="17" t="s">
        <v>4</v>
      </c>
      <c r="P3" s="16" t="s">
        <v>14</v>
      </c>
      <c r="Q3" s="15" t="s">
        <v>22</v>
      </c>
      <c r="R3" s="15" t="s">
        <v>21</v>
      </c>
      <c r="Y3" s="24"/>
    </row>
    <row r="4" spans="1:25" ht="69" x14ac:dyDescent="0.3">
      <c r="A4" s="40"/>
      <c r="C4" s="8">
        <v>1</v>
      </c>
      <c r="D4" s="6" t="e">
        <f>VLOOKUP(A:A,ВЛАДОС!A3:D22,4,0)</f>
        <v>#N/A</v>
      </c>
      <c r="E4" s="7" t="e">
        <f>VLOOKUP(A:A,ВЛАДОС!A:B,2,0)</f>
        <v>#N/A</v>
      </c>
      <c r="F4" s="6" t="e">
        <f>VLOOKUP(A:A,ВЛАДОС!A3:H22,9,0)</f>
        <v>#N/A</v>
      </c>
      <c r="G4" s="5" t="e">
        <f>VLOOKUP(A:A,ВЛАДОС!A3:H22,11,0)</f>
        <v>#N/A</v>
      </c>
      <c r="H4" s="6" t="e">
        <f>VLOOKUP(A:A,ВЛАДОС!A3:H22,12,0)</f>
        <v>#N/A</v>
      </c>
      <c r="I4" s="6" t="e">
        <f>VLOOKUP(A:A,ВЛАДОС!A3:H22,10,0)</f>
        <v>#N/A</v>
      </c>
      <c r="J4" s="5" t="e">
        <f t="shared" ref="J4" si="0">H4*G4</f>
        <v>#N/A</v>
      </c>
      <c r="K4" s="7" t="s">
        <v>108</v>
      </c>
      <c r="M4" s="14" t="s">
        <v>20</v>
      </c>
      <c r="N4" s="13" t="e">
        <f>VLOOKUP(A:A,ВЛАДОС!A:B,2,0)</f>
        <v>#N/A</v>
      </c>
      <c r="O4" s="6" t="e">
        <f>VLOOKUP(A:A,ВЛАДОС!A3:H22,10,0)</f>
        <v>#N/A</v>
      </c>
      <c r="P4" s="11" t="e">
        <f>VLOOKUP(A:A,ВЛАДОС!A3:H22,12,0)</f>
        <v>#N/A</v>
      </c>
      <c r="Q4" s="5" t="e">
        <f>VLOOKUP(A:A,ВЛАДОС!A3:H22,11,0)</f>
        <v>#N/A</v>
      </c>
      <c r="R4" s="5" t="e">
        <f>P4*Q4</f>
        <v>#N/A</v>
      </c>
    </row>
    <row r="5" spans="1:25" x14ac:dyDescent="0.3">
      <c r="A5" s="40"/>
      <c r="C5" s="8">
        <v>2</v>
      </c>
      <c r="D5" s="6" t="e">
        <f>VLOOKUP(A:A,ВЛАДОС!A3:D23,4,0)</f>
        <v>#N/A</v>
      </c>
      <c r="E5" s="7" t="e">
        <f>VLOOKUP(A:A,ВЛАДОС!A:B,2,0)</f>
        <v>#N/A</v>
      </c>
      <c r="F5" s="6" t="e">
        <f>VLOOKUP(A:A,ВЛАДОС!A3:H23,9,0)</f>
        <v>#N/A</v>
      </c>
      <c r="G5" s="5" t="e">
        <f>VLOOKUP(A:A,ВЛАДОС!A3:H23,11,0)</f>
        <v>#N/A</v>
      </c>
      <c r="H5" s="6" t="e">
        <f>VLOOKUP(A:A,ВЛАДОС!A3:H23,12,0)</f>
        <v>#N/A</v>
      </c>
      <c r="I5" s="6" t="e">
        <f>VLOOKUP(A:A,ВЛАДОС!A3:H23,10,0)</f>
        <v>#N/A</v>
      </c>
      <c r="J5" s="5" t="e">
        <f t="shared" ref="J5:J14" si="1">H5*G5</f>
        <v>#N/A</v>
      </c>
      <c r="K5" s="7" t="s">
        <v>108</v>
      </c>
      <c r="M5" s="14"/>
      <c r="N5" s="13" t="e">
        <f>VLOOKUP(A:A,ВЛАДОС!A:B,2,0)</f>
        <v>#N/A</v>
      </c>
      <c r="O5" s="6" t="e">
        <f>VLOOKUP(A:A,ВЛАДОС!A3:H23,10,0)</f>
        <v>#N/A</v>
      </c>
      <c r="P5" s="11" t="e">
        <f>VLOOKUP(A:A,ВЛАДОС!A3:H23,12,0)</f>
        <v>#N/A</v>
      </c>
      <c r="Q5" s="5" t="e">
        <f>VLOOKUP(A:A,ВЛАДОС!A3:H23,11,0)</f>
        <v>#N/A</v>
      </c>
      <c r="R5" s="5" t="e">
        <f t="shared" ref="R5:R14" si="2">P5*Q5</f>
        <v>#N/A</v>
      </c>
    </row>
    <row r="6" spans="1:25" x14ac:dyDescent="0.3">
      <c r="A6" s="30"/>
      <c r="C6" s="8">
        <v>3</v>
      </c>
      <c r="D6" s="6" t="e">
        <f>VLOOKUP(A:A,ВЛАДОС!A4:D24,4,0)</f>
        <v>#N/A</v>
      </c>
      <c r="E6" s="7" t="e">
        <f>VLOOKUP(A:A,ВЛАДОС!A:B,2,0)</f>
        <v>#N/A</v>
      </c>
      <c r="F6" s="6" t="e">
        <f>VLOOKUP(A:A,ВЛАДОС!A4:H24,9,0)</f>
        <v>#N/A</v>
      </c>
      <c r="G6" s="5" t="e">
        <f>VLOOKUP(A:A,ВЛАДОС!A4:H24,11,0)</f>
        <v>#N/A</v>
      </c>
      <c r="H6" s="6" t="e">
        <f>VLOOKUP(A:A,ВЛАДОС!A4:H24,12,0)</f>
        <v>#N/A</v>
      </c>
      <c r="I6" s="6" t="e">
        <f>VLOOKUP(A:A,ВЛАДОС!A4:H24,10,0)</f>
        <v>#N/A</v>
      </c>
      <c r="J6" s="5" t="e">
        <f t="shared" si="1"/>
        <v>#N/A</v>
      </c>
      <c r="K6" s="7" t="s">
        <v>108</v>
      </c>
      <c r="M6" s="14"/>
      <c r="N6" s="13" t="e">
        <f>VLOOKUP(A:A,ВЛАДОС!A:B,2,0)</f>
        <v>#N/A</v>
      </c>
      <c r="O6" s="6" t="e">
        <f>VLOOKUP(A:A,ВЛАДОС!A4:H24,10,0)</f>
        <v>#N/A</v>
      </c>
      <c r="P6" s="11" t="e">
        <f>VLOOKUP(A:A,ВЛАДОС!A4:H24,12,0)</f>
        <v>#N/A</v>
      </c>
      <c r="Q6" s="5" t="e">
        <f>VLOOKUP(A:A,ВЛАДОС!A4:H24,11,0)</f>
        <v>#N/A</v>
      </c>
      <c r="R6" s="5" t="e">
        <f t="shared" si="2"/>
        <v>#N/A</v>
      </c>
    </row>
    <row r="7" spans="1:25" x14ac:dyDescent="0.3">
      <c r="A7" s="21"/>
      <c r="C7" s="8">
        <v>4</v>
      </c>
      <c r="D7" s="6" t="e">
        <f>VLOOKUP(A:A,ВЛАДОС!A5:D25,4,0)</f>
        <v>#N/A</v>
      </c>
      <c r="E7" s="7" t="e">
        <f>VLOOKUP(A:A,ВЛАДОС!A:B,2,0)</f>
        <v>#N/A</v>
      </c>
      <c r="F7" s="6" t="e">
        <f>VLOOKUP(A:A,ВЛАДОС!A5:H25,9,0)</f>
        <v>#N/A</v>
      </c>
      <c r="G7" s="5" t="e">
        <f>VLOOKUP(A:A,ВЛАДОС!A5:H25,11,0)</f>
        <v>#N/A</v>
      </c>
      <c r="H7" s="6" t="e">
        <f>VLOOKUP(A:A,ВЛАДОС!A5:H25,12,0)</f>
        <v>#N/A</v>
      </c>
      <c r="I7" s="6" t="e">
        <f>VLOOKUP(A:A,ВЛАДОС!A5:H25,10,0)</f>
        <v>#N/A</v>
      </c>
      <c r="J7" s="5" t="e">
        <f t="shared" si="1"/>
        <v>#N/A</v>
      </c>
      <c r="K7" s="7" t="s">
        <v>108</v>
      </c>
      <c r="M7" s="14"/>
      <c r="N7" s="13" t="e">
        <f>VLOOKUP(A:A,ВЛАДОС!A:B,2,0)</f>
        <v>#N/A</v>
      </c>
      <c r="O7" s="6" t="e">
        <f>VLOOKUP(A:A,ВЛАДОС!A5:H25,10,0)</f>
        <v>#N/A</v>
      </c>
      <c r="P7" s="11" t="e">
        <f>VLOOKUP(A:A,ВЛАДОС!A5:H25,12,0)</f>
        <v>#N/A</v>
      </c>
      <c r="Q7" s="5" t="e">
        <f>VLOOKUP(A:A,ВЛАДОС!A5:H25,11,0)</f>
        <v>#N/A</v>
      </c>
      <c r="R7" s="5" t="e">
        <f t="shared" si="2"/>
        <v>#N/A</v>
      </c>
    </row>
    <row r="8" spans="1:25" x14ac:dyDescent="0.3">
      <c r="A8" s="20"/>
      <c r="C8" s="8">
        <v>5</v>
      </c>
      <c r="D8" s="6" t="e">
        <f>VLOOKUP(A:A,ВЛАДОС!A6:D26,4,0)</f>
        <v>#N/A</v>
      </c>
      <c r="E8" s="7" t="e">
        <f>VLOOKUP(A:A,ВЛАДОС!A:B,2,0)</f>
        <v>#N/A</v>
      </c>
      <c r="F8" s="6" t="e">
        <f>VLOOKUP(A:A,ВЛАДОС!A6:H26,9,0)</f>
        <v>#N/A</v>
      </c>
      <c r="G8" s="5" t="e">
        <f>VLOOKUP(A:A,ВЛАДОС!A6:H26,11,0)</f>
        <v>#N/A</v>
      </c>
      <c r="H8" s="6" t="e">
        <f>VLOOKUP(A:A,ВЛАДОС!A6:H26,12,0)</f>
        <v>#N/A</v>
      </c>
      <c r="I8" s="6" t="e">
        <f>VLOOKUP(A:A,ВЛАДОС!A6:H26,10,0)</f>
        <v>#N/A</v>
      </c>
      <c r="J8" s="5" t="e">
        <f t="shared" si="1"/>
        <v>#N/A</v>
      </c>
      <c r="K8" s="7" t="s">
        <v>108</v>
      </c>
      <c r="M8" s="14"/>
      <c r="N8" s="13" t="e">
        <f>VLOOKUP(A:A,ВЛАДОС!A:B,2,0)</f>
        <v>#N/A</v>
      </c>
      <c r="O8" s="6" t="e">
        <f>VLOOKUP(A:A,ВЛАДОС!A6:H26,10,0)</f>
        <v>#N/A</v>
      </c>
      <c r="P8" s="11" t="e">
        <f>VLOOKUP(A:A,ВЛАДОС!A6:H26,12,0)</f>
        <v>#N/A</v>
      </c>
      <c r="Q8" s="5" t="e">
        <f>VLOOKUP(A:A,ВЛАДОС!A6:H26,11,0)</f>
        <v>#N/A</v>
      </c>
      <c r="R8" s="5" t="e">
        <f t="shared" si="2"/>
        <v>#N/A</v>
      </c>
    </row>
    <row r="9" spans="1:25" x14ac:dyDescent="0.3">
      <c r="A9" s="21"/>
      <c r="C9" s="8">
        <v>6</v>
      </c>
      <c r="D9" s="6" t="e">
        <f>VLOOKUP(A:A,ВЛАДОС!A7:D27,4,0)</f>
        <v>#N/A</v>
      </c>
      <c r="E9" s="7" t="e">
        <f>VLOOKUP(A:A,ВЛАДОС!A:B,2,0)</f>
        <v>#N/A</v>
      </c>
      <c r="F9" s="6" t="e">
        <f>VLOOKUP(A:A,ВЛАДОС!A7:H27,9,0)</f>
        <v>#N/A</v>
      </c>
      <c r="G9" s="5" t="e">
        <f>VLOOKUP(A:A,ВЛАДОС!A7:H27,11,0)</f>
        <v>#N/A</v>
      </c>
      <c r="H9" s="6" t="e">
        <f>VLOOKUP(A:A,ВЛАДОС!A7:H27,12,0)</f>
        <v>#N/A</v>
      </c>
      <c r="I9" s="6" t="e">
        <f>VLOOKUP(A:A,ВЛАДОС!A7:H27,10,0)</f>
        <v>#N/A</v>
      </c>
      <c r="J9" s="5" t="e">
        <f t="shared" si="1"/>
        <v>#N/A</v>
      </c>
      <c r="K9" s="7" t="s">
        <v>108</v>
      </c>
      <c r="M9" s="14"/>
      <c r="N9" s="13" t="e">
        <f>VLOOKUP(A:A,ВЛАДОС!A:B,2,0)</f>
        <v>#N/A</v>
      </c>
      <c r="O9" s="6" t="e">
        <f>VLOOKUP(A:A,ВЛАДОС!A7:H27,10,0)</f>
        <v>#N/A</v>
      </c>
      <c r="P9" s="11" t="e">
        <f>VLOOKUP(A:A,ВЛАДОС!A7:H27,12,0)</f>
        <v>#N/A</v>
      </c>
      <c r="Q9" s="5" t="e">
        <f>VLOOKUP(A:A,ВЛАДОС!A7:H27,11,0)</f>
        <v>#N/A</v>
      </c>
      <c r="R9" s="5" t="e">
        <f t="shared" si="2"/>
        <v>#N/A</v>
      </c>
    </row>
    <row r="10" spans="1:25" x14ac:dyDescent="0.3">
      <c r="A10" s="21"/>
      <c r="C10" s="8">
        <v>7</v>
      </c>
      <c r="D10" s="6" t="e">
        <f>VLOOKUP(A:A,ВЛАДОС!A8:D28,4,0)</f>
        <v>#N/A</v>
      </c>
      <c r="E10" s="7" t="e">
        <f>VLOOKUP(A:A,ВЛАДОС!A:B,2,0)</f>
        <v>#N/A</v>
      </c>
      <c r="F10" s="6" t="e">
        <f>VLOOKUP(A:A,ВЛАДОС!A8:H28,9,0)</f>
        <v>#N/A</v>
      </c>
      <c r="G10" s="5" t="e">
        <f>VLOOKUP(A:A,ВЛАДОС!A8:H28,11,0)</f>
        <v>#N/A</v>
      </c>
      <c r="H10" s="6" t="e">
        <f>VLOOKUP(A:A,ВЛАДОС!A8:H28,12,0)</f>
        <v>#N/A</v>
      </c>
      <c r="I10" s="6" t="e">
        <f>VLOOKUP(A:A,ВЛАДОС!A8:H28,10,0)</f>
        <v>#N/A</v>
      </c>
      <c r="J10" s="5" t="e">
        <f t="shared" si="1"/>
        <v>#N/A</v>
      </c>
      <c r="K10" s="7" t="s">
        <v>108</v>
      </c>
      <c r="M10" s="14"/>
      <c r="N10" s="13" t="e">
        <f>VLOOKUP(A:A,ВЛАДОС!A:B,2,0)</f>
        <v>#N/A</v>
      </c>
      <c r="O10" s="6" t="e">
        <f>VLOOKUP(A:A,ВЛАДОС!A8:H28,10,0)</f>
        <v>#N/A</v>
      </c>
      <c r="P10" s="11" t="e">
        <f>VLOOKUP(A:A,ВЛАДОС!A8:H28,12,0)</f>
        <v>#N/A</v>
      </c>
      <c r="Q10" s="5" t="e">
        <f>VLOOKUP(A:A,ВЛАДОС!A8:H28,11,0)</f>
        <v>#N/A</v>
      </c>
      <c r="R10" s="5" t="e">
        <f t="shared" si="2"/>
        <v>#N/A</v>
      </c>
    </row>
    <row r="11" spans="1:25" x14ac:dyDescent="0.3">
      <c r="A11" s="21"/>
      <c r="C11" s="8">
        <v>8</v>
      </c>
      <c r="D11" s="6" t="e">
        <f>VLOOKUP(A:A,ВЛАДОС!A9:D29,4,0)</f>
        <v>#N/A</v>
      </c>
      <c r="E11" s="7" t="e">
        <f>VLOOKUP(A:A,ВЛАДОС!A:B,2,0)</f>
        <v>#N/A</v>
      </c>
      <c r="F11" s="6" t="e">
        <f>VLOOKUP(A:A,ВЛАДОС!A9:H29,9,0)</f>
        <v>#N/A</v>
      </c>
      <c r="G11" s="5" t="e">
        <f>VLOOKUP(A:A,ВЛАДОС!A9:H29,11,0)</f>
        <v>#N/A</v>
      </c>
      <c r="H11" s="6" t="e">
        <f>VLOOKUP(A:A,ВЛАДОС!A9:H29,12,0)</f>
        <v>#N/A</v>
      </c>
      <c r="I11" s="6" t="e">
        <f>VLOOKUP(A:A,ВЛАДОС!A9:H29,10,0)</f>
        <v>#N/A</v>
      </c>
      <c r="J11" s="5" t="e">
        <f t="shared" si="1"/>
        <v>#N/A</v>
      </c>
      <c r="K11" s="7" t="s">
        <v>108</v>
      </c>
      <c r="M11" s="14"/>
      <c r="N11" s="13" t="e">
        <f>VLOOKUP(A:A,ВЛАДОС!A:B,2,0)</f>
        <v>#N/A</v>
      </c>
      <c r="O11" s="6" t="e">
        <f>VLOOKUP(A:A,ВЛАДОС!A9:H29,10,0)</f>
        <v>#N/A</v>
      </c>
      <c r="P11" s="11" t="e">
        <f>VLOOKUP(A:A,ВЛАДОС!A9:H29,12,0)</f>
        <v>#N/A</v>
      </c>
      <c r="Q11" s="5" t="e">
        <f>VLOOKUP(A:A,ВЛАДОС!A9:H29,11,0)</f>
        <v>#N/A</v>
      </c>
      <c r="R11" s="5" t="e">
        <f t="shared" si="2"/>
        <v>#N/A</v>
      </c>
    </row>
    <row r="12" spans="1:25" x14ac:dyDescent="0.3">
      <c r="A12" s="21"/>
      <c r="C12" s="8">
        <v>9</v>
      </c>
      <c r="D12" s="6" t="e">
        <f>VLOOKUP(A:A,ВЛАДОС!A10:D30,4,0)</f>
        <v>#N/A</v>
      </c>
      <c r="E12" s="7" t="e">
        <f>VLOOKUP(A:A,ВЛАДОС!A:B,2,0)</f>
        <v>#N/A</v>
      </c>
      <c r="F12" s="6" t="e">
        <f>VLOOKUP(A:A,ВЛАДОС!A10:H30,9,0)</f>
        <v>#N/A</v>
      </c>
      <c r="G12" s="5" t="e">
        <f>VLOOKUP(A:A,ВЛАДОС!A10:H30,11,0)</f>
        <v>#N/A</v>
      </c>
      <c r="H12" s="6" t="e">
        <f>VLOOKUP(A:A,ВЛАДОС!A10:H30,12,0)</f>
        <v>#N/A</v>
      </c>
      <c r="I12" s="6" t="e">
        <f>VLOOKUP(A:A,ВЛАДОС!A10:H30,10,0)</f>
        <v>#N/A</v>
      </c>
      <c r="J12" s="5" t="e">
        <f t="shared" si="1"/>
        <v>#N/A</v>
      </c>
      <c r="K12" s="7" t="s">
        <v>108</v>
      </c>
      <c r="M12" s="14"/>
      <c r="N12" s="13" t="e">
        <f>VLOOKUP(A:A,ВЛАДОС!A:B,2,0)</f>
        <v>#N/A</v>
      </c>
      <c r="O12" s="6" t="e">
        <f>VLOOKUP(A:A,ВЛАДОС!A10:H30,10,0)</f>
        <v>#N/A</v>
      </c>
      <c r="P12" s="11" t="e">
        <f>VLOOKUP(A:A,ВЛАДОС!A10:H30,12,0)</f>
        <v>#N/A</v>
      </c>
      <c r="Q12" s="5" t="e">
        <f>VLOOKUP(A:A,ВЛАДОС!A10:H30,11,0)</f>
        <v>#N/A</v>
      </c>
      <c r="R12" s="5" t="e">
        <f t="shared" si="2"/>
        <v>#N/A</v>
      </c>
    </row>
    <row r="13" spans="1:25" x14ac:dyDescent="0.3">
      <c r="A13" s="20"/>
      <c r="C13" s="8">
        <v>10</v>
      </c>
      <c r="D13" s="6" t="e">
        <f>VLOOKUP(A:A,ВЛАДОС!A11:D31,4,0)</f>
        <v>#N/A</v>
      </c>
      <c r="E13" s="7" t="e">
        <f>VLOOKUP(A:A,ВЛАДОС!A:B,2,0)</f>
        <v>#N/A</v>
      </c>
      <c r="F13" s="6" t="e">
        <f>VLOOKUP(A:A,ВЛАДОС!A11:H31,9,0)</f>
        <v>#N/A</v>
      </c>
      <c r="G13" s="5" t="e">
        <f>VLOOKUP(A:A,ВЛАДОС!A11:H31,11,0)</f>
        <v>#N/A</v>
      </c>
      <c r="H13" s="6" t="e">
        <f>VLOOKUP(A:A,ВЛАДОС!A11:H31,12,0)</f>
        <v>#N/A</v>
      </c>
      <c r="I13" s="6" t="e">
        <f>VLOOKUP(A:A,ВЛАДОС!A11:H31,10,0)</f>
        <v>#N/A</v>
      </c>
      <c r="J13" s="5" t="e">
        <f t="shared" si="1"/>
        <v>#N/A</v>
      </c>
      <c r="K13" s="7" t="s">
        <v>108</v>
      </c>
      <c r="M13" s="14"/>
      <c r="N13" s="13" t="e">
        <f>VLOOKUP(A:A,ВЛАДОС!A:B,2,0)</f>
        <v>#N/A</v>
      </c>
      <c r="O13" s="6" t="e">
        <f>VLOOKUP(A:A,ВЛАДОС!A11:H31,10,0)</f>
        <v>#N/A</v>
      </c>
      <c r="P13" s="11" t="e">
        <f>VLOOKUP(A:A,ВЛАДОС!A11:H31,12,0)</f>
        <v>#N/A</v>
      </c>
      <c r="Q13" s="5" t="e">
        <f>VLOOKUP(A:A,ВЛАДОС!A11:H31,11,0)</f>
        <v>#N/A</v>
      </c>
      <c r="R13" s="5" t="e">
        <f t="shared" si="2"/>
        <v>#N/A</v>
      </c>
    </row>
    <row r="14" spans="1:25" x14ac:dyDescent="0.3">
      <c r="A14" s="20"/>
      <c r="C14" s="8">
        <v>11</v>
      </c>
      <c r="D14" s="6" t="e">
        <f>VLOOKUP(A:A,ВЛАДОС!A12:D32,4,0)</f>
        <v>#N/A</v>
      </c>
      <c r="E14" s="7" t="e">
        <f>VLOOKUP(A:A,ВЛАДОС!A:B,2,0)</f>
        <v>#N/A</v>
      </c>
      <c r="F14" s="6" t="e">
        <f>VLOOKUP(A:A,ВЛАДОС!A12:H32,9,0)</f>
        <v>#N/A</v>
      </c>
      <c r="G14" s="5" t="e">
        <f>VLOOKUP(A:A,ВЛАДОС!A12:H32,11,0)</f>
        <v>#N/A</v>
      </c>
      <c r="H14" s="6" t="e">
        <f>VLOOKUP(A:A,ВЛАДОС!A12:H32,12,0)</f>
        <v>#N/A</v>
      </c>
      <c r="I14" s="6" t="e">
        <f>VLOOKUP(A:A,ВЛАДОС!A12:H32,10,0)</f>
        <v>#N/A</v>
      </c>
      <c r="J14" s="5" t="e">
        <f t="shared" si="1"/>
        <v>#N/A</v>
      </c>
      <c r="K14" s="7" t="s">
        <v>108</v>
      </c>
      <c r="M14" s="14"/>
      <c r="N14" s="13" t="e">
        <f>VLOOKUP(A:A,ВЛАДОС!A:B,2,0)</f>
        <v>#N/A</v>
      </c>
      <c r="O14" s="6" t="e">
        <f>VLOOKUP(A:A,ВЛАДОС!A12:H32,10,0)</f>
        <v>#N/A</v>
      </c>
      <c r="P14" s="11" t="e">
        <f>VLOOKUP(A:A,ВЛАДОС!A12:H32,12,0)</f>
        <v>#N/A</v>
      </c>
      <c r="Q14" s="5" t="e">
        <f>VLOOKUP(A:A,ВЛАДОС!A12:H32,11,0)</f>
        <v>#N/A</v>
      </c>
      <c r="R14" s="5" t="e">
        <f t="shared" si="2"/>
        <v>#N/A</v>
      </c>
    </row>
    <row r="15" spans="1:25" x14ac:dyDescent="0.3">
      <c r="A15" s="2"/>
      <c r="C15" s="52" t="s">
        <v>11</v>
      </c>
      <c r="D15" s="52"/>
      <c r="E15" s="52"/>
      <c r="F15" s="52"/>
      <c r="G15" s="52"/>
      <c r="H15" s="4">
        <f>SUMIF(H4:H14,"&lt;&gt;#Н/Д")</f>
        <v>0</v>
      </c>
      <c r="I15" s="4" t="s">
        <v>10</v>
      </c>
      <c r="J15" s="3">
        <f>SUMIF(J4:J14,"&lt;&gt;#Н/Д")</f>
        <v>0</v>
      </c>
      <c r="K15" s="4" t="s">
        <v>10</v>
      </c>
      <c r="M15" s="12"/>
      <c r="N15" s="59" t="s">
        <v>3</v>
      </c>
      <c r="O15" s="60"/>
      <c r="P15" s="11">
        <f>SUMIF(P4:P14,"&lt;&gt;#Н/Д")</f>
        <v>0</v>
      </c>
      <c r="Q15" s="5" t="s">
        <v>19</v>
      </c>
      <c r="R15" s="5">
        <f>SUMIF(R4:R14,"&lt;&gt;#Н/Д")</f>
        <v>0</v>
      </c>
    </row>
    <row r="16" spans="1:25" x14ac:dyDescent="0.3">
      <c r="I16" s="38">
        <v>0.1</v>
      </c>
      <c r="J16" s="39">
        <f>J15/100*10</f>
        <v>0</v>
      </c>
    </row>
    <row r="17" spans="5:18" s="23" customFormat="1" ht="15.6" x14ac:dyDescent="0.3">
      <c r="E17" s="19"/>
      <c r="J17" s="19" t="str">
        <f>SUBSTITUTE(TEXT(TRUNC(J15,0),"#'##0_ ") &amp; "(" &amp; SUBSTITUTE(PROPER(INDEX(n_4,MID(TEXT(J15,n0),1,1)+1)&amp;INDEX(n0x,MID(TEXT(J15,n0),2,1)+1,MID(TEXT(J15,n0),3,1)+1)&amp;IF(-MID(TEXT(J15,n0),1,3),"миллиард"&amp;VLOOKUP(MID(TEXT(J15,n0),3,1)*AND(MID(TEXT(J15,n0),2,1)-1),мил,2),"")&amp;INDEX(n_4,MID(TEXT(J15,n0),4,1)+1)&amp;INDEX(n0x,MID(TEXT(J15,n0),5,1)+1,MID(TEXT(J15,n0),6,1)+1)&amp;IF(-MID(TEXT(J15,n0),4,3),"миллион"&amp;VLOOKUP(MID(TEXT(J15,n0),6,1)*AND(MID(TEXT(J15,n0),5,1)-1),мил,2),"")&amp;INDEX(n_4,MID(TEXT(J15,n0),7,1)+1)&amp;INDEX(n1x,MID(TEXT(J15,n0),8,1)+1,MID(TEXT(J15,n0),9,1)+1)&amp;IF(-MID(TEXT(J15,n0),7,3),VLOOKUP(MID(TEXT(J15,n0),9,1)*AND(MID(TEXT(J15,n0),8,1)-1),тыс,2),"")&amp;INDEX(n_4,MID(TEXT(J15,n0),10,1)+1)&amp;INDEX(n0x,MID(TEXT(J15,n0),11,1)+1,MID(TEXT(J15,n0),12,1)+1)),"z"," ")&amp;IF(TRUNC(TEXT(J15,n0)),"","Ноль ")&amp;") рубл"&amp;VLOOKUP(MOD(MAX(MOD(MID(TEXT(J15,n0),11,2)-11,100),9),10),{0,"ь ";1,"я ";4,"ей "},2)&amp;RIGHT(TEXT(J15,n0),2)&amp;" копе"&amp;VLOOKUP(MOD(MAX(MOD(RIGHT(TEXT(J15,n0),2)-11,100),9),10),{0,"йка";1,"йки";4,"ек"},2)," )",")")</f>
        <v>'0 (Ноль) рублей 00 копеек</v>
      </c>
      <c r="M17" s="1"/>
      <c r="N17" s="19"/>
      <c r="O17" s="1"/>
      <c r="P17" s="1"/>
      <c r="Q17" s="1"/>
      <c r="R17" s="22" t="str">
        <f>SUBSTITUTE(TEXT(TRUNC(R15,0),"#'##0_ ") &amp; "(" &amp; SUBSTITUTE(PROPER(INDEX(n_4,MID(TEXT(R15,n0),1,1)+1)&amp;INDEX(n0x,MID(TEXT(R15,n0),2,1)+1,MID(TEXT(R15,n0),3,1)+1)&amp;IF(-MID(TEXT(R15,n0),1,3),"миллиард"&amp;VLOOKUP(MID(TEXT(R15,n0),3,1)*AND(MID(TEXT(R15,n0),2,1)-1),мил,2),"")&amp;INDEX(n_4,MID(TEXT(R15,n0),4,1)+1)&amp;INDEX(n0x,MID(TEXT(R15,n0),5,1)+1,MID(TEXT(R15,n0),6,1)+1)&amp;IF(-MID(TEXT(R15,n0),4,3),"миллион"&amp;VLOOKUP(MID(TEXT(R15,n0),6,1)*AND(MID(TEXT(R15,n0),5,1)-1),мил,2),"")&amp;INDEX(n_4,MID(TEXT(R15,n0),7,1)+1)&amp;INDEX(n1x,MID(TEXT(R15,n0),8,1)+1,MID(TEXT(R15,n0),9,1)+1)&amp;IF(-MID(TEXT(R15,n0),7,3),VLOOKUP(MID(TEXT(R15,n0),9,1)*AND(MID(TEXT(R15,n0),8,1)-1),тыс,2),"")&amp;INDEX(n_4,MID(TEXT(R15,n0),10,1)+1)&amp;INDEX(n0x,MID(TEXT(R15,n0),11,1)+1,MID(TEXT(R15,n0),12,1)+1)),"z"," ")&amp;IF(TRUNC(TEXT(R15,n0)),"","Ноль ")&amp;") рубл"&amp;VLOOKUP(MOD(MAX(MOD(MID(TEXT(R15,n0),11,2)-11,100),9),10),{0,"ь ";1,"я ";4,"ей "},2)&amp;RIGHT(TEXT(R15,n0),2)&amp;" копе"&amp;VLOOKUP(MOD(MAX(MOD(RIGHT(TEXT(R15,n0),2)-11,100),9),10),{0,"йка";1,"йки";4,"ек"},2)," )",")")</f>
        <v>'0 (Ноль) рублей 00 копеек</v>
      </c>
    </row>
  </sheetData>
  <autoFilter ref="C3:Y17"/>
  <mergeCells count="4">
    <mergeCell ref="C15:G15"/>
    <mergeCell ref="N1:R1"/>
    <mergeCell ref="N2:R2"/>
    <mergeCell ref="N15:O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ВЛАДОС</vt:lpstr>
      <vt:lpstr>Спец, обосн ФП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Варакина</cp:lastModifiedBy>
  <cp:lastPrinted>2019-11-27T07:19:13Z</cp:lastPrinted>
  <dcterms:created xsi:type="dcterms:W3CDTF">2019-04-19T05:34:03Z</dcterms:created>
  <dcterms:modified xsi:type="dcterms:W3CDTF">2021-10-07T10:51:12Z</dcterms:modified>
</cp:coreProperties>
</file>